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400" windowHeight="8505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Business Concepts</author>
  </authors>
  <commentList>
    <comment ref="A17" authorId="0">
      <text>
        <r>
          <rPr>
            <b/>
            <sz val="9"/>
            <rFont val="Tahoma"/>
            <family val="2"/>
          </rPr>
          <t>= 1/(1 + stopa dyskontowa)^nr okresu</t>
        </r>
      </text>
    </comment>
    <comment ref="A12" authorId="0">
      <text>
        <r>
          <rPr>
            <b/>
            <sz val="9"/>
            <rFont val="Tahoma"/>
            <family val="0"/>
          </rPr>
          <t>Kredyt pomniejszony o prowizję płatną przy udzieleniu</t>
        </r>
      </text>
    </comment>
  </commentList>
</comments>
</file>

<file path=xl/sharedStrings.xml><?xml version="1.0" encoding="utf-8"?>
<sst xmlns="http://schemas.openxmlformats.org/spreadsheetml/2006/main" count="26" uniqueCount="25">
  <si>
    <t>CF</t>
  </si>
  <si>
    <t>współ. dyskontujący</t>
  </si>
  <si>
    <t>DCF</t>
  </si>
  <si>
    <t>dane wpisywać tylko w niebieskie komórki!</t>
  </si>
  <si>
    <t>Prowizja za udzielenie</t>
  </si>
  <si>
    <t>Spłata odsetek</t>
  </si>
  <si>
    <t>Okres kredytowania w miesiącach</t>
  </si>
  <si>
    <t>Stopa procentowa</t>
  </si>
  <si>
    <t>od 1 do 60 m-cy</t>
  </si>
  <si>
    <t>Kredyt wypłacony</t>
  </si>
  <si>
    <t>Pozostała do spłaty kwota kredytu</t>
  </si>
  <si>
    <t>Spłata raty (na koniec m-ca)</t>
  </si>
  <si>
    <t>Stopa dyskontowa miesięcznie</t>
  </si>
  <si>
    <t>Stopa dyskontowa rocznie</t>
  </si>
  <si>
    <t>prowizja dodana do kredytu</t>
  </si>
  <si>
    <t>prowizja płatna przy udzieleniu</t>
  </si>
  <si>
    <t>Łączna kwota do zwrotu</t>
  </si>
  <si>
    <t>Zdyskontowana łączna kwota do zwrotu</t>
  </si>
  <si>
    <t>Realna roczna stopa kredytowa</t>
  </si>
  <si>
    <t>Kwota kredytu</t>
  </si>
  <si>
    <t>ile pieniędzy (raty, odsetki, prowizje) zwrócisz wg bieżącej wartości pieniądza</t>
  </si>
  <si>
    <t>miesiąc</t>
  </si>
  <si>
    <t>&lt;-- wybierz opcję płatności prowizji</t>
  </si>
  <si>
    <t>Stawka prowizji za udzielenie %</t>
  </si>
  <si>
    <t>ile pieniędzy (raty, odsetki, prowizje) zwrócisz do banku oprócz kwoty uzyskanego kredytu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</si>
</sst>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%"/>
    <numFmt numFmtId="166" formatCode="#,##0.0"/>
    <numFmt numFmtId="167" formatCode="0.000"/>
    <numFmt numFmtId="168" formatCode="_-* #,##0.000\ _z_ł_-;\-* #,##0.000\ _z_ł_-;_-* &quot;-&quot;??\ _z_ł_-;_-@_-"/>
    <numFmt numFmtId="169" formatCode="_-* #,##0.0\ _z_ł_-;\-* #,##0.0\ _z_ł_-;_-* &quot;-&quot;??\ _z_ł_-;_-@_-"/>
    <numFmt numFmtId="170" formatCode="_-* #,##0\ _z_ł_-;\-* #,##0\ _z_ł_-;_-* &quot;-&quot;??\ _z_ł_-;_-@_-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9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i/>
      <sz val="10"/>
      <color indexed="8"/>
      <name val="Cambria"/>
      <family val="1"/>
    </font>
    <font>
      <b/>
      <sz val="12"/>
      <color indexed="10"/>
      <name val="Cambria"/>
      <family val="1"/>
    </font>
    <font>
      <sz val="12"/>
      <color indexed="8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i/>
      <sz val="10"/>
      <color theme="1"/>
      <name val="Cambria"/>
      <family val="1"/>
    </font>
    <font>
      <b/>
      <sz val="12"/>
      <color rgb="FFFF0000"/>
      <name val="Cambria"/>
      <family val="1"/>
    </font>
    <font>
      <sz val="12"/>
      <color theme="1"/>
      <name val="Cambria"/>
      <family val="1"/>
    </font>
    <font>
      <b/>
      <sz val="8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/>
    </xf>
    <xf numFmtId="4" fontId="40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4" fontId="41" fillId="0" borderId="10" xfId="0" applyNumberFormat="1" applyFont="1" applyBorder="1" applyAlignment="1">
      <alignment/>
    </xf>
    <xf numFmtId="164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left"/>
    </xf>
    <xf numFmtId="4" fontId="40" fillId="0" borderId="0" xfId="0" applyNumberFormat="1" applyFont="1" applyBorder="1" applyAlignment="1">
      <alignment/>
    </xf>
    <xf numFmtId="3" fontId="40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10" xfId="0" applyFont="1" applyBorder="1" applyAlignment="1">
      <alignment vertical="center" wrapText="1"/>
    </xf>
    <xf numFmtId="4" fontId="40" fillId="0" borderId="10" xfId="0" applyNumberFormat="1" applyFont="1" applyBorder="1" applyAlignment="1">
      <alignment vertical="center"/>
    </xf>
    <xf numFmtId="4" fontId="40" fillId="33" borderId="10" xfId="0" applyNumberFormat="1" applyFont="1" applyFill="1" applyBorder="1" applyAlignment="1" applyProtection="1">
      <alignment/>
      <protection locked="0"/>
    </xf>
    <xf numFmtId="3" fontId="40" fillId="33" borderId="10" xfId="0" applyNumberFormat="1" applyFont="1" applyFill="1" applyBorder="1" applyAlignment="1" applyProtection="1">
      <alignment/>
      <protection locked="0"/>
    </xf>
    <xf numFmtId="10" fontId="40" fillId="33" borderId="10" xfId="52" applyNumberFormat="1" applyFont="1" applyFill="1" applyBorder="1" applyAlignment="1" applyProtection="1">
      <alignment/>
      <protection locked="0"/>
    </xf>
    <xf numFmtId="0" fontId="42" fillId="0" borderId="10" xfId="0" applyFont="1" applyBorder="1" applyAlignment="1">
      <alignment/>
    </xf>
    <xf numFmtId="4" fontId="42" fillId="0" borderId="10" xfId="0" applyNumberFormat="1" applyFont="1" applyBorder="1" applyAlignment="1">
      <alignment/>
    </xf>
    <xf numFmtId="0" fontId="42" fillId="0" borderId="0" xfId="0" applyFont="1" applyAlignment="1">
      <alignment/>
    </xf>
    <xf numFmtId="0" fontId="40" fillId="0" borderId="11" xfId="0" applyFont="1" applyBorder="1" applyAlignment="1">
      <alignment/>
    </xf>
    <xf numFmtId="10" fontId="40" fillId="34" borderId="10" xfId="0" applyNumberFormat="1" applyFont="1" applyFill="1" applyBorder="1" applyAlignment="1">
      <alignment/>
    </xf>
    <xf numFmtId="0" fontId="43" fillId="0" borderId="10" xfId="0" applyFont="1" applyBorder="1" applyAlignment="1">
      <alignment horizontal="right"/>
    </xf>
    <xf numFmtId="4" fontId="43" fillId="0" borderId="10" xfId="0" applyNumberFormat="1" applyFont="1" applyBorder="1" applyAlignment="1">
      <alignment/>
    </xf>
    <xf numFmtId="0" fontId="44" fillId="0" borderId="0" xfId="0" applyFont="1" applyAlignment="1">
      <alignment/>
    </xf>
    <xf numFmtId="10" fontId="43" fillId="0" borderId="10" xfId="0" applyNumberFormat="1" applyFont="1" applyBorder="1" applyAlignment="1">
      <alignment/>
    </xf>
    <xf numFmtId="10" fontId="44" fillId="0" borderId="0" xfId="0" applyNumberFormat="1" applyFont="1" applyAlignment="1">
      <alignment/>
    </xf>
    <xf numFmtId="10" fontId="44" fillId="0" borderId="0" xfId="52" applyNumberFormat="1" applyFont="1" applyBorder="1" applyAlignment="1">
      <alignment/>
    </xf>
    <xf numFmtId="0" fontId="41" fillId="0" borderId="12" xfId="0" applyFont="1" applyBorder="1" applyAlignment="1">
      <alignment horizontal="center"/>
    </xf>
    <xf numFmtId="4" fontId="40" fillId="33" borderId="13" xfId="0" applyNumberFormat="1" applyFont="1" applyFill="1" applyBorder="1" applyAlignment="1" applyProtection="1">
      <alignment horizontal="center"/>
      <protection locked="0"/>
    </xf>
    <xf numFmtId="4" fontId="40" fillId="33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-bizcom.net/" TargetMode="External" /><Relationship Id="rId3" Type="http://schemas.openxmlformats.org/officeDocument/2006/relationships/hyperlink" Target="http://www.e-bizcom.net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23</xdr:row>
      <xdr:rowOff>28575</xdr:rowOff>
    </xdr:from>
    <xdr:to>
      <xdr:col>0</xdr:col>
      <xdr:colOff>2676525</xdr:colOff>
      <xdr:row>29</xdr:row>
      <xdr:rowOff>152400</xdr:rowOff>
    </xdr:to>
    <xdr:pic>
      <xdr:nvPicPr>
        <xdr:cNvPr id="1" name="Obraz 1" descr="logo-e-bizcom-3D-aplikacje3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886200"/>
          <a:ext cx="24860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3"/>
  <sheetViews>
    <sheetView showGridLines="0" tabSelected="1" zoomScale="90" zoomScaleNormal="90" zoomScalePageLayoutView="0" workbookViewId="0" topLeftCell="A1">
      <pane xSplit="1" topLeftCell="B1" activePane="topRight" state="frozen"/>
      <selection pane="topLeft" activeCell="A1" sqref="A1"/>
      <selection pane="topRight" activeCell="B22" sqref="B22"/>
    </sheetView>
  </sheetViews>
  <sheetFormatPr defaultColWidth="8.796875" defaultRowHeight="14.25"/>
  <cols>
    <col min="1" max="1" width="39.69921875" style="1" bestFit="1" customWidth="1"/>
    <col min="2" max="2" width="10.59765625" style="1" customWidth="1"/>
    <col min="3" max="3" width="10.59765625" style="13" customWidth="1"/>
    <col min="4" max="32" width="10.59765625" style="1" customWidth="1"/>
    <col min="33" max="16384" width="9" style="1" customWidth="1"/>
  </cols>
  <sheetData>
    <row r="1" spans="1:2" ht="12.75">
      <c r="A1" s="30" t="s">
        <v>3</v>
      </c>
      <c r="B1" s="30"/>
    </row>
    <row r="2" spans="1:3" ht="12.75">
      <c r="A2" s="4" t="s">
        <v>19</v>
      </c>
      <c r="B2" s="16">
        <v>20000</v>
      </c>
      <c r="C2" s="11"/>
    </row>
    <row r="3" spans="1:6" ht="12.75">
      <c r="A3" s="5" t="s">
        <v>23</v>
      </c>
      <c r="B3" s="18">
        <v>0.05</v>
      </c>
      <c r="C3" s="31" t="s">
        <v>14</v>
      </c>
      <c r="D3" s="32"/>
      <c r="E3" s="32"/>
      <c r="F3" s="1" t="s">
        <v>22</v>
      </c>
    </row>
    <row r="4" spans="1:3" ht="12.75">
      <c r="A4" s="5" t="s">
        <v>4</v>
      </c>
      <c r="B4" s="5">
        <f>B2*B3</f>
        <v>1000</v>
      </c>
      <c r="C4" s="11"/>
    </row>
    <row r="5" spans="1:3" ht="12.75">
      <c r="A5" s="4" t="s">
        <v>7</v>
      </c>
      <c r="B5" s="18">
        <v>0.1</v>
      </c>
      <c r="C5" s="11"/>
    </row>
    <row r="6" spans="1:3" ht="12.75">
      <c r="A6" s="4" t="s">
        <v>6</v>
      </c>
      <c r="B6" s="17">
        <v>12</v>
      </c>
      <c r="C6" s="12" t="s">
        <v>8</v>
      </c>
    </row>
    <row r="7" spans="1:3" ht="12.75">
      <c r="A7" s="22" t="s">
        <v>13</v>
      </c>
      <c r="B7" s="18">
        <v>0.05</v>
      </c>
      <c r="C7" s="12"/>
    </row>
    <row r="8" spans="1:3" ht="12.75">
      <c r="A8" s="22" t="s">
        <v>12</v>
      </c>
      <c r="B8" s="23">
        <f>(1+B7)^(1/12)-1</f>
        <v>0.0040741237836483535</v>
      </c>
      <c r="C8" s="1"/>
    </row>
    <row r="9" ht="12.75">
      <c r="C9" s="1"/>
    </row>
    <row r="10" ht="12.75">
      <c r="C10" s="1"/>
    </row>
    <row r="11" spans="1:62" s="3" customFormat="1" ht="12.75">
      <c r="A11" s="10" t="s">
        <v>21</v>
      </c>
      <c r="B11" s="9">
        <v>0</v>
      </c>
      <c r="C11" s="9">
        <f>IF(B11="","",IF(B11+1&lt;=$B$6,B11+1,""))</f>
        <v>1</v>
      </c>
      <c r="D11" s="9">
        <f aca="true" t="shared" si="0" ref="D11:AF11">IF(C11="","",IF(C11+1&lt;=$B$6,C11+1,""))</f>
        <v>2</v>
      </c>
      <c r="E11" s="9">
        <f t="shared" si="0"/>
        <v>3</v>
      </c>
      <c r="F11" s="9">
        <f t="shared" si="0"/>
        <v>4</v>
      </c>
      <c r="G11" s="9">
        <f t="shared" si="0"/>
        <v>5</v>
      </c>
      <c r="H11" s="9">
        <f t="shared" si="0"/>
        <v>6</v>
      </c>
      <c r="I11" s="9">
        <f t="shared" si="0"/>
        <v>7</v>
      </c>
      <c r="J11" s="9">
        <f t="shared" si="0"/>
        <v>8</v>
      </c>
      <c r="K11" s="9">
        <f t="shared" si="0"/>
        <v>9</v>
      </c>
      <c r="L11" s="9">
        <f t="shared" si="0"/>
        <v>10</v>
      </c>
      <c r="M11" s="9">
        <f t="shared" si="0"/>
        <v>11</v>
      </c>
      <c r="N11" s="9">
        <f t="shared" si="0"/>
        <v>12</v>
      </c>
      <c r="O11" s="9">
        <f t="shared" si="0"/>
      </c>
      <c r="P11" s="9">
        <f t="shared" si="0"/>
      </c>
      <c r="Q11" s="9">
        <f t="shared" si="0"/>
      </c>
      <c r="R11" s="9">
        <f t="shared" si="0"/>
      </c>
      <c r="S11" s="9">
        <f t="shared" si="0"/>
      </c>
      <c r="T11" s="9">
        <f t="shared" si="0"/>
      </c>
      <c r="U11" s="9">
        <f t="shared" si="0"/>
      </c>
      <c r="V11" s="9">
        <f t="shared" si="0"/>
      </c>
      <c r="W11" s="9">
        <f t="shared" si="0"/>
      </c>
      <c r="X11" s="9">
        <f t="shared" si="0"/>
      </c>
      <c r="Y11" s="9">
        <f t="shared" si="0"/>
      </c>
      <c r="Z11" s="9">
        <f t="shared" si="0"/>
      </c>
      <c r="AA11" s="9">
        <f t="shared" si="0"/>
      </c>
      <c r="AB11" s="9">
        <f t="shared" si="0"/>
      </c>
      <c r="AC11" s="9">
        <f t="shared" si="0"/>
      </c>
      <c r="AD11" s="9">
        <f t="shared" si="0"/>
      </c>
      <c r="AE11" s="9">
        <f t="shared" si="0"/>
      </c>
      <c r="AF11" s="9">
        <f t="shared" si="0"/>
      </c>
      <c r="AG11" s="9">
        <f aca="true" t="shared" si="1" ref="AG11:BJ11">IF(AF11="","",IF(AF11+1&lt;=$B$6,AF11+1,""))</f>
      </c>
      <c r="AH11" s="9">
        <f t="shared" si="1"/>
      </c>
      <c r="AI11" s="9">
        <f t="shared" si="1"/>
      </c>
      <c r="AJ11" s="9">
        <f t="shared" si="1"/>
      </c>
      <c r="AK11" s="9">
        <f t="shared" si="1"/>
      </c>
      <c r="AL11" s="9">
        <f t="shared" si="1"/>
      </c>
      <c r="AM11" s="9">
        <f t="shared" si="1"/>
      </c>
      <c r="AN11" s="9">
        <f t="shared" si="1"/>
      </c>
      <c r="AO11" s="9">
        <f t="shared" si="1"/>
      </c>
      <c r="AP11" s="9">
        <f t="shared" si="1"/>
      </c>
      <c r="AQ11" s="9">
        <f t="shared" si="1"/>
      </c>
      <c r="AR11" s="9">
        <f t="shared" si="1"/>
      </c>
      <c r="AS11" s="9">
        <f t="shared" si="1"/>
      </c>
      <c r="AT11" s="9">
        <f t="shared" si="1"/>
      </c>
      <c r="AU11" s="9">
        <f t="shared" si="1"/>
      </c>
      <c r="AV11" s="9">
        <f t="shared" si="1"/>
      </c>
      <c r="AW11" s="9">
        <f t="shared" si="1"/>
      </c>
      <c r="AX11" s="9">
        <f t="shared" si="1"/>
      </c>
      <c r="AY11" s="9">
        <f t="shared" si="1"/>
      </c>
      <c r="AZ11" s="9">
        <f t="shared" si="1"/>
      </c>
      <c r="BA11" s="9">
        <f t="shared" si="1"/>
      </c>
      <c r="BB11" s="9">
        <f t="shared" si="1"/>
      </c>
      <c r="BC11" s="9">
        <f t="shared" si="1"/>
      </c>
      <c r="BD11" s="9">
        <f t="shared" si="1"/>
      </c>
      <c r="BE11" s="9">
        <f t="shared" si="1"/>
      </c>
      <c r="BF11" s="9">
        <f t="shared" si="1"/>
      </c>
      <c r="BG11" s="9">
        <f t="shared" si="1"/>
      </c>
      <c r="BH11" s="9">
        <f t="shared" si="1"/>
      </c>
      <c r="BI11" s="9">
        <f t="shared" si="1"/>
      </c>
      <c r="BJ11" s="9">
        <f t="shared" si="1"/>
      </c>
    </row>
    <row r="12" spans="1:62" ht="12.75">
      <c r="A12" s="4" t="s">
        <v>9</v>
      </c>
      <c r="B12" s="5">
        <f>IF($C$3="prowizja dodana do kredytu",B2,B2-B4)</f>
        <v>20000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</row>
    <row r="13" spans="1:62" ht="12.75">
      <c r="A13" s="4" t="s">
        <v>11</v>
      </c>
      <c r="B13" s="5"/>
      <c r="C13" s="5">
        <f>IF(C11="","",-$B$14/$B$6)</f>
        <v>-1750</v>
      </c>
      <c r="D13" s="5">
        <f aca="true" t="shared" si="2" ref="D13:BJ13">IF(D11="","",-$B$14/$B$6)</f>
        <v>-1750</v>
      </c>
      <c r="E13" s="5">
        <f t="shared" si="2"/>
        <v>-1750</v>
      </c>
      <c r="F13" s="5">
        <f t="shared" si="2"/>
        <v>-1750</v>
      </c>
      <c r="G13" s="5">
        <f t="shared" si="2"/>
        <v>-1750</v>
      </c>
      <c r="H13" s="5">
        <f t="shared" si="2"/>
        <v>-1750</v>
      </c>
      <c r="I13" s="5">
        <f t="shared" si="2"/>
        <v>-1750</v>
      </c>
      <c r="J13" s="5">
        <f t="shared" si="2"/>
        <v>-1750</v>
      </c>
      <c r="K13" s="5">
        <f t="shared" si="2"/>
        <v>-1750</v>
      </c>
      <c r="L13" s="5">
        <f t="shared" si="2"/>
        <v>-1750</v>
      </c>
      <c r="M13" s="5">
        <f t="shared" si="2"/>
        <v>-1750</v>
      </c>
      <c r="N13" s="5">
        <f t="shared" si="2"/>
        <v>-1750</v>
      </c>
      <c r="O13" s="5">
        <f t="shared" si="2"/>
      </c>
      <c r="P13" s="5">
        <f t="shared" si="2"/>
      </c>
      <c r="Q13" s="5">
        <f t="shared" si="2"/>
      </c>
      <c r="R13" s="5">
        <f t="shared" si="2"/>
      </c>
      <c r="S13" s="5">
        <f t="shared" si="2"/>
      </c>
      <c r="T13" s="5">
        <f t="shared" si="2"/>
      </c>
      <c r="U13" s="5">
        <f t="shared" si="2"/>
      </c>
      <c r="V13" s="5">
        <f t="shared" si="2"/>
      </c>
      <c r="W13" s="5">
        <f t="shared" si="2"/>
      </c>
      <c r="X13" s="5">
        <f t="shared" si="2"/>
      </c>
      <c r="Y13" s="5">
        <f t="shared" si="2"/>
      </c>
      <c r="Z13" s="5">
        <f t="shared" si="2"/>
      </c>
      <c r="AA13" s="5">
        <f t="shared" si="2"/>
      </c>
      <c r="AB13" s="5">
        <f t="shared" si="2"/>
      </c>
      <c r="AC13" s="5">
        <f t="shared" si="2"/>
      </c>
      <c r="AD13" s="5">
        <f t="shared" si="2"/>
      </c>
      <c r="AE13" s="5">
        <f t="shared" si="2"/>
      </c>
      <c r="AF13" s="5">
        <f t="shared" si="2"/>
      </c>
      <c r="AG13" s="5">
        <f t="shared" si="2"/>
      </c>
      <c r="AH13" s="5">
        <f t="shared" si="2"/>
      </c>
      <c r="AI13" s="5">
        <f t="shared" si="2"/>
      </c>
      <c r="AJ13" s="5">
        <f t="shared" si="2"/>
      </c>
      <c r="AK13" s="5">
        <f t="shared" si="2"/>
      </c>
      <c r="AL13" s="5">
        <f t="shared" si="2"/>
      </c>
      <c r="AM13" s="5">
        <f t="shared" si="2"/>
      </c>
      <c r="AN13" s="5">
        <f t="shared" si="2"/>
      </c>
      <c r="AO13" s="5">
        <f t="shared" si="2"/>
      </c>
      <c r="AP13" s="5">
        <f t="shared" si="2"/>
      </c>
      <c r="AQ13" s="5">
        <f t="shared" si="2"/>
      </c>
      <c r="AR13" s="5">
        <f t="shared" si="2"/>
      </c>
      <c r="AS13" s="5">
        <f t="shared" si="2"/>
      </c>
      <c r="AT13" s="5">
        <f t="shared" si="2"/>
      </c>
      <c r="AU13" s="5">
        <f t="shared" si="2"/>
      </c>
      <c r="AV13" s="5">
        <f t="shared" si="2"/>
      </c>
      <c r="AW13" s="5">
        <f t="shared" si="2"/>
      </c>
      <c r="AX13" s="5">
        <f t="shared" si="2"/>
      </c>
      <c r="AY13" s="5">
        <f t="shared" si="2"/>
      </c>
      <c r="AZ13" s="5">
        <f t="shared" si="2"/>
      </c>
      <c r="BA13" s="5">
        <f t="shared" si="2"/>
      </c>
      <c r="BB13" s="5">
        <f t="shared" si="2"/>
      </c>
      <c r="BC13" s="5">
        <f t="shared" si="2"/>
      </c>
      <c r="BD13" s="5">
        <f t="shared" si="2"/>
      </c>
      <c r="BE13" s="5">
        <f t="shared" si="2"/>
      </c>
      <c r="BF13" s="5">
        <f t="shared" si="2"/>
      </c>
      <c r="BG13" s="5">
        <f t="shared" si="2"/>
      </c>
      <c r="BH13" s="5">
        <f t="shared" si="2"/>
      </c>
      <c r="BI13" s="5">
        <f t="shared" si="2"/>
      </c>
      <c r="BJ13" s="5">
        <f t="shared" si="2"/>
      </c>
    </row>
    <row r="14" spans="1:62" s="21" customFormat="1" ht="12.75">
      <c r="A14" s="19" t="s">
        <v>10</v>
      </c>
      <c r="B14" s="20">
        <f>IF($C$3="prowizja dodana do kredytu",B2+B4,B2)</f>
        <v>21000</v>
      </c>
      <c r="C14" s="20">
        <f>IF(C11="","",B14+C13)</f>
        <v>19250</v>
      </c>
      <c r="D14" s="20">
        <f aca="true" t="shared" si="3" ref="D14:BJ14">IF(D11="","",C14+D13)</f>
        <v>17500</v>
      </c>
      <c r="E14" s="20">
        <f t="shared" si="3"/>
        <v>15750</v>
      </c>
      <c r="F14" s="20">
        <f t="shared" si="3"/>
        <v>14000</v>
      </c>
      <c r="G14" s="20">
        <f t="shared" si="3"/>
        <v>12250</v>
      </c>
      <c r="H14" s="20">
        <f t="shared" si="3"/>
        <v>10500</v>
      </c>
      <c r="I14" s="20">
        <f t="shared" si="3"/>
        <v>8750</v>
      </c>
      <c r="J14" s="20">
        <f t="shared" si="3"/>
        <v>7000</v>
      </c>
      <c r="K14" s="20">
        <f t="shared" si="3"/>
        <v>5250</v>
      </c>
      <c r="L14" s="20">
        <f t="shared" si="3"/>
        <v>3500</v>
      </c>
      <c r="M14" s="20">
        <f t="shared" si="3"/>
        <v>1750</v>
      </c>
      <c r="N14" s="20">
        <f t="shared" si="3"/>
        <v>0</v>
      </c>
      <c r="O14" s="20">
        <f t="shared" si="3"/>
      </c>
      <c r="P14" s="20">
        <f t="shared" si="3"/>
      </c>
      <c r="Q14" s="20">
        <f t="shared" si="3"/>
      </c>
      <c r="R14" s="20">
        <f t="shared" si="3"/>
      </c>
      <c r="S14" s="20">
        <f t="shared" si="3"/>
      </c>
      <c r="T14" s="20">
        <f t="shared" si="3"/>
      </c>
      <c r="U14" s="20">
        <f t="shared" si="3"/>
      </c>
      <c r="V14" s="20">
        <f t="shared" si="3"/>
      </c>
      <c r="W14" s="20">
        <f t="shared" si="3"/>
      </c>
      <c r="X14" s="20">
        <f t="shared" si="3"/>
      </c>
      <c r="Y14" s="20">
        <f t="shared" si="3"/>
      </c>
      <c r="Z14" s="20">
        <f t="shared" si="3"/>
      </c>
      <c r="AA14" s="20">
        <f t="shared" si="3"/>
      </c>
      <c r="AB14" s="20">
        <f t="shared" si="3"/>
      </c>
      <c r="AC14" s="20">
        <f t="shared" si="3"/>
      </c>
      <c r="AD14" s="20">
        <f t="shared" si="3"/>
      </c>
      <c r="AE14" s="20">
        <f t="shared" si="3"/>
      </c>
      <c r="AF14" s="20">
        <f t="shared" si="3"/>
      </c>
      <c r="AG14" s="20">
        <f t="shared" si="3"/>
      </c>
      <c r="AH14" s="20">
        <f t="shared" si="3"/>
      </c>
      <c r="AI14" s="20">
        <f t="shared" si="3"/>
      </c>
      <c r="AJ14" s="20">
        <f t="shared" si="3"/>
      </c>
      <c r="AK14" s="20">
        <f t="shared" si="3"/>
      </c>
      <c r="AL14" s="20">
        <f t="shared" si="3"/>
      </c>
      <c r="AM14" s="20">
        <f t="shared" si="3"/>
      </c>
      <c r="AN14" s="20">
        <f t="shared" si="3"/>
      </c>
      <c r="AO14" s="20">
        <f t="shared" si="3"/>
      </c>
      <c r="AP14" s="20">
        <f t="shared" si="3"/>
      </c>
      <c r="AQ14" s="20">
        <f t="shared" si="3"/>
      </c>
      <c r="AR14" s="20">
        <f t="shared" si="3"/>
      </c>
      <c r="AS14" s="20">
        <f t="shared" si="3"/>
      </c>
      <c r="AT14" s="20">
        <f t="shared" si="3"/>
      </c>
      <c r="AU14" s="20">
        <f t="shared" si="3"/>
      </c>
      <c r="AV14" s="20">
        <f t="shared" si="3"/>
      </c>
      <c r="AW14" s="20">
        <f t="shared" si="3"/>
      </c>
      <c r="AX14" s="20">
        <f t="shared" si="3"/>
      </c>
      <c r="AY14" s="20">
        <f t="shared" si="3"/>
      </c>
      <c r="AZ14" s="20">
        <f t="shared" si="3"/>
      </c>
      <c r="BA14" s="20">
        <f t="shared" si="3"/>
      </c>
      <c r="BB14" s="20">
        <f t="shared" si="3"/>
      </c>
      <c r="BC14" s="20">
        <f t="shared" si="3"/>
      </c>
      <c r="BD14" s="20">
        <f t="shared" si="3"/>
      </c>
      <c r="BE14" s="20">
        <f t="shared" si="3"/>
      </c>
      <c r="BF14" s="20">
        <f t="shared" si="3"/>
      </c>
      <c r="BG14" s="20">
        <f t="shared" si="3"/>
      </c>
      <c r="BH14" s="20">
        <f t="shared" si="3"/>
      </c>
      <c r="BI14" s="20">
        <f t="shared" si="3"/>
      </c>
      <c r="BJ14" s="20">
        <f t="shared" si="3"/>
      </c>
    </row>
    <row r="15" spans="1:62" ht="12.75">
      <c r="A15" s="14" t="s">
        <v>5</v>
      </c>
      <c r="B15" s="15"/>
      <c r="C15" s="15">
        <f>IF(C11="","",-$B$5/12*B14)</f>
        <v>-175</v>
      </c>
      <c r="D15" s="15">
        <f aca="true" t="shared" si="4" ref="D15:BJ15">IF(D11="","",-$B$5/12*C14)</f>
        <v>-160.41666666666666</v>
      </c>
      <c r="E15" s="15">
        <f t="shared" si="4"/>
        <v>-145.83333333333334</v>
      </c>
      <c r="F15" s="15">
        <f t="shared" si="4"/>
        <v>-131.25</v>
      </c>
      <c r="G15" s="15">
        <f t="shared" si="4"/>
        <v>-116.66666666666667</v>
      </c>
      <c r="H15" s="15">
        <f t="shared" si="4"/>
        <v>-102.08333333333333</v>
      </c>
      <c r="I15" s="15">
        <f t="shared" si="4"/>
        <v>-87.5</v>
      </c>
      <c r="J15" s="15">
        <f t="shared" si="4"/>
        <v>-72.91666666666667</v>
      </c>
      <c r="K15" s="15">
        <f t="shared" si="4"/>
        <v>-58.333333333333336</v>
      </c>
      <c r="L15" s="15">
        <f t="shared" si="4"/>
        <v>-43.75</v>
      </c>
      <c r="M15" s="15">
        <f t="shared" si="4"/>
        <v>-29.166666666666668</v>
      </c>
      <c r="N15" s="15">
        <f t="shared" si="4"/>
        <v>-14.583333333333334</v>
      </c>
      <c r="O15" s="15">
        <f t="shared" si="4"/>
      </c>
      <c r="P15" s="15">
        <f t="shared" si="4"/>
      </c>
      <c r="Q15" s="15">
        <f t="shared" si="4"/>
      </c>
      <c r="R15" s="15">
        <f t="shared" si="4"/>
      </c>
      <c r="S15" s="15">
        <f t="shared" si="4"/>
      </c>
      <c r="T15" s="15">
        <f t="shared" si="4"/>
      </c>
      <c r="U15" s="15">
        <f t="shared" si="4"/>
      </c>
      <c r="V15" s="15">
        <f t="shared" si="4"/>
      </c>
      <c r="W15" s="15">
        <f t="shared" si="4"/>
      </c>
      <c r="X15" s="15">
        <f t="shared" si="4"/>
      </c>
      <c r="Y15" s="15">
        <f t="shared" si="4"/>
      </c>
      <c r="Z15" s="15">
        <f t="shared" si="4"/>
      </c>
      <c r="AA15" s="15">
        <f t="shared" si="4"/>
      </c>
      <c r="AB15" s="15">
        <f t="shared" si="4"/>
      </c>
      <c r="AC15" s="15">
        <f t="shared" si="4"/>
      </c>
      <c r="AD15" s="15">
        <f t="shared" si="4"/>
      </c>
      <c r="AE15" s="15">
        <f t="shared" si="4"/>
      </c>
      <c r="AF15" s="15">
        <f t="shared" si="4"/>
      </c>
      <c r="AG15" s="15">
        <f t="shared" si="4"/>
      </c>
      <c r="AH15" s="15">
        <f t="shared" si="4"/>
      </c>
      <c r="AI15" s="15">
        <f t="shared" si="4"/>
      </c>
      <c r="AJ15" s="15">
        <f t="shared" si="4"/>
      </c>
      <c r="AK15" s="15">
        <f t="shared" si="4"/>
      </c>
      <c r="AL15" s="15">
        <f t="shared" si="4"/>
      </c>
      <c r="AM15" s="15">
        <f t="shared" si="4"/>
      </c>
      <c r="AN15" s="15">
        <f t="shared" si="4"/>
      </c>
      <c r="AO15" s="15">
        <f t="shared" si="4"/>
      </c>
      <c r="AP15" s="15">
        <f t="shared" si="4"/>
      </c>
      <c r="AQ15" s="15">
        <f t="shared" si="4"/>
      </c>
      <c r="AR15" s="15">
        <f t="shared" si="4"/>
      </c>
      <c r="AS15" s="15">
        <f t="shared" si="4"/>
      </c>
      <c r="AT15" s="15">
        <f t="shared" si="4"/>
      </c>
      <c r="AU15" s="15">
        <f t="shared" si="4"/>
      </c>
      <c r="AV15" s="15">
        <f t="shared" si="4"/>
      </c>
      <c r="AW15" s="15">
        <f t="shared" si="4"/>
      </c>
      <c r="AX15" s="15">
        <f t="shared" si="4"/>
      </c>
      <c r="AY15" s="15">
        <f t="shared" si="4"/>
      </c>
      <c r="AZ15" s="15">
        <f t="shared" si="4"/>
      </c>
      <c r="BA15" s="15">
        <f t="shared" si="4"/>
      </c>
      <c r="BB15" s="15">
        <f t="shared" si="4"/>
      </c>
      <c r="BC15" s="15">
        <f t="shared" si="4"/>
      </c>
      <c r="BD15" s="15">
        <f t="shared" si="4"/>
      </c>
      <c r="BE15" s="15">
        <f t="shared" si="4"/>
      </c>
      <c r="BF15" s="15">
        <f t="shared" si="4"/>
      </c>
      <c r="BG15" s="15">
        <f t="shared" si="4"/>
      </c>
      <c r="BH15" s="15">
        <f t="shared" si="4"/>
      </c>
      <c r="BI15" s="15">
        <f t="shared" si="4"/>
      </c>
      <c r="BJ15" s="15">
        <f t="shared" si="4"/>
      </c>
    </row>
    <row r="16" spans="1:62" s="2" customFormat="1" ht="12.75">
      <c r="A16" s="6" t="s">
        <v>0</v>
      </c>
      <c r="B16" s="7">
        <f>SUM(B12,B13,B15)</f>
        <v>20000</v>
      </c>
      <c r="C16" s="7">
        <f>IF(C11="","",SUM(C12,C13,C15))</f>
        <v>-1925</v>
      </c>
      <c r="D16" s="7">
        <f aca="true" t="shared" si="5" ref="D16:BJ16">IF(D11="","",SUM(D12,D13,D15))</f>
        <v>-1910.4166666666667</v>
      </c>
      <c r="E16" s="7">
        <f t="shared" si="5"/>
        <v>-1895.8333333333333</v>
      </c>
      <c r="F16" s="7">
        <f t="shared" si="5"/>
        <v>-1881.25</v>
      </c>
      <c r="G16" s="7">
        <f t="shared" si="5"/>
        <v>-1866.6666666666667</v>
      </c>
      <c r="H16" s="7">
        <f t="shared" si="5"/>
        <v>-1852.0833333333333</v>
      </c>
      <c r="I16" s="7">
        <f t="shared" si="5"/>
        <v>-1837.5</v>
      </c>
      <c r="J16" s="7">
        <f t="shared" si="5"/>
        <v>-1822.9166666666667</v>
      </c>
      <c r="K16" s="7">
        <f t="shared" si="5"/>
        <v>-1808.3333333333333</v>
      </c>
      <c r="L16" s="7">
        <f t="shared" si="5"/>
        <v>-1793.75</v>
      </c>
      <c r="M16" s="7">
        <f t="shared" si="5"/>
        <v>-1779.1666666666667</v>
      </c>
      <c r="N16" s="7">
        <f t="shared" si="5"/>
        <v>-1764.5833333333333</v>
      </c>
      <c r="O16" s="7">
        <f t="shared" si="5"/>
      </c>
      <c r="P16" s="7">
        <f t="shared" si="5"/>
      </c>
      <c r="Q16" s="7">
        <f t="shared" si="5"/>
      </c>
      <c r="R16" s="7">
        <f t="shared" si="5"/>
      </c>
      <c r="S16" s="7">
        <f t="shared" si="5"/>
      </c>
      <c r="T16" s="7">
        <f t="shared" si="5"/>
      </c>
      <c r="U16" s="7">
        <f t="shared" si="5"/>
      </c>
      <c r="V16" s="7">
        <f t="shared" si="5"/>
      </c>
      <c r="W16" s="7">
        <f t="shared" si="5"/>
      </c>
      <c r="X16" s="7">
        <f t="shared" si="5"/>
      </c>
      <c r="Y16" s="7">
        <f t="shared" si="5"/>
      </c>
      <c r="Z16" s="7">
        <f t="shared" si="5"/>
      </c>
      <c r="AA16" s="7">
        <f t="shared" si="5"/>
      </c>
      <c r="AB16" s="7">
        <f t="shared" si="5"/>
      </c>
      <c r="AC16" s="7">
        <f t="shared" si="5"/>
      </c>
      <c r="AD16" s="7">
        <f t="shared" si="5"/>
      </c>
      <c r="AE16" s="7">
        <f t="shared" si="5"/>
      </c>
      <c r="AF16" s="7">
        <f t="shared" si="5"/>
      </c>
      <c r="AG16" s="7">
        <f t="shared" si="5"/>
      </c>
      <c r="AH16" s="7">
        <f t="shared" si="5"/>
      </c>
      <c r="AI16" s="7">
        <f t="shared" si="5"/>
      </c>
      <c r="AJ16" s="7">
        <f t="shared" si="5"/>
      </c>
      <c r="AK16" s="7">
        <f t="shared" si="5"/>
      </c>
      <c r="AL16" s="7">
        <f t="shared" si="5"/>
      </c>
      <c r="AM16" s="7">
        <f t="shared" si="5"/>
      </c>
      <c r="AN16" s="7">
        <f t="shared" si="5"/>
      </c>
      <c r="AO16" s="7">
        <f t="shared" si="5"/>
      </c>
      <c r="AP16" s="7">
        <f t="shared" si="5"/>
      </c>
      <c r="AQ16" s="7">
        <f t="shared" si="5"/>
      </c>
      <c r="AR16" s="7">
        <f t="shared" si="5"/>
      </c>
      <c r="AS16" s="7">
        <f t="shared" si="5"/>
      </c>
      <c r="AT16" s="7">
        <f t="shared" si="5"/>
      </c>
      <c r="AU16" s="7">
        <f t="shared" si="5"/>
      </c>
      <c r="AV16" s="7">
        <f t="shared" si="5"/>
      </c>
      <c r="AW16" s="7">
        <f t="shared" si="5"/>
      </c>
      <c r="AX16" s="7">
        <f t="shared" si="5"/>
      </c>
      <c r="AY16" s="7">
        <f t="shared" si="5"/>
      </c>
      <c r="AZ16" s="7">
        <f t="shared" si="5"/>
      </c>
      <c r="BA16" s="7">
        <f t="shared" si="5"/>
      </c>
      <c r="BB16" s="7">
        <f t="shared" si="5"/>
      </c>
      <c r="BC16" s="7">
        <f t="shared" si="5"/>
      </c>
      <c r="BD16" s="7">
        <f t="shared" si="5"/>
      </c>
      <c r="BE16" s="7">
        <f t="shared" si="5"/>
      </c>
      <c r="BF16" s="7">
        <f t="shared" si="5"/>
      </c>
      <c r="BG16" s="7">
        <f t="shared" si="5"/>
      </c>
      <c r="BH16" s="7">
        <f t="shared" si="5"/>
      </c>
      <c r="BI16" s="7">
        <f t="shared" si="5"/>
      </c>
      <c r="BJ16" s="7">
        <f t="shared" si="5"/>
      </c>
    </row>
    <row r="17" spans="1:62" ht="12.75">
      <c r="A17" s="4" t="s">
        <v>1</v>
      </c>
      <c r="B17" s="8">
        <f>1/(1+$B$8)^B11</f>
        <v>1</v>
      </c>
      <c r="C17" s="8">
        <f aca="true" t="shared" si="6" ref="C17:AH17">IF(C11="","",1/(1+$B$8)^C11)</f>
        <v>0.995942407351067</v>
      </c>
      <c r="D17" s="8">
        <f t="shared" si="6"/>
        <v>0.9919012787602387</v>
      </c>
      <c r="E17" s="8">
        <f t="shared" si="6"/>
        <v>0.9878765474230738</v>
      </c>
      <c r="F17" s="8">
        <f t="shared" si="6"/>
        <v>0.9838681468061967</v>
      </c>
      <c r="G17" s="8">
        <f t="shared" si="6"/>
        <v>0.9798760106461966</v>
      </c>
      <c r="H17" s="8">
        <f t="shared" si="6"/>
        <v>0.9759000729485326</v>
      </c>
      <c r="I17" s="8">
        <f t="shared" si="6"/>
        <v>0.9719402679864436</v>
      </c>
      <c r="J17" s="8">
        <f t="shared" si="6"/>
        <v>0.9679965302998598</v>
      </c>
      <c r="K17" s="8">
        <f t="shared" si="6"/>
        <v>0.9640687946943223</v>
      </c>
      <c r="L17" s="8">
        <f t="shared" si="6"/>
        <v>0.9601569962399049</v>
      </c>
      <c r="M17" s="8">
        <f t="shared" si="6"/>
        <v>0.9562610702701403</v>
      </c>
      <c r="N17" s="8">
        <f t="shared" si="6"/>
        <v>0.9523809523809513</v>
      </c>
      <c r="O17" s="8">
        <f t="shared" si="6"/>
      </c>
      <c r="P17" s="8">
        <f t="shared" si="6"/>
      </c>
      <c r="Q17" s="8">
        <f t="shared" si="6"/>
      </c>
      <c r="R17" s="8">
        <f t="shared" si="6"/>
      </c>
      <c r="S17" s="8">
        <f t="shared" si="6"/>
      </c>
      <c r="T17" s="8">
        <f t="shared" si="6"/>
      </c>
      <c r="U17" s="8">
        <f t="shared" si="6"/>
      </c>
      <c r="V17" s="8">
        <f t="shared" si="6"/>
      </c>
      <c r="W17" s="8">
        <f t="shared" si="6"/>
      </c>
      <c r="X17" s="8">
        <f t="shared" si="6"/>
      </c>
      <c r="Y17" s="8">
        <f t="shared" si="6"/>
      </c>
      <c r="Z17" s="8">
        <f t="shared" si="6"/>
      </c>
      <c r="AA17" s="8">
        <f t="shared" si="6"/>
      </c>
      <c r="AB17" s="8">
        <f t="shared" si="6"/>
      </c>
      <c r="AC17" s="8">
        <f t="shared" si="6"/>
      </c>
      <c r="AD17" s="8">
        <f t="shared" si="6"/>
      </c>
      <c r="AE17" s="8">
        <f t="shared" si="6"/>
      </c>
      <c r="AF17" s="8">
        <f t="shared" si="6"/>
      </c>
      <c r="AG17" s="8">
        <f t="shared" si="6"/>
      </c>
      <c r="AH17" s="8">
        <f t="shared" si="6"/>
      </c>
      <c r="AI17" s="8">
        <f aca="true" t="shared" si="7" ref="AI17:BJ17">IF(AI11="","",1/(1+$B$8)^AI11)</f>
      </c>
      <c r="AJ17" s="8">
        <f t="shared" si="7"/>
      </c>
      <c r="AK17" s="8">
        <f t="shared" si="7"/>
      </c>
      <c r="AL17" s="8">
        <f t="shared" si="7"/>
      </c>
      <c r="AM17" s="8">
        <f t="shared" si="7"/>
      </c>
      <c r="AN17" s="8">
        <f t="shared" si="7"/>
      </c>
      <c r="AO17" s="8">
        <f t="shared" si="7"/>
      </c>
      <c r="AP17" s="8">
        <f t="shared" si="7"/>
      </c>
      <c r="AQ17" s="8">
        <f t="shared" si="7"/>
      </c>
      <c r="AR17" s="8">
        <f t="shared" si="7"/>
      </c>
      <c r="AS17" s="8">
        <f t="shared" si="7"/>
      </c>
      <c r="AT17" s="8">
        <f t="shared" si="7"/>
      </c>
      <c r="AU17" s="8">
        <f t="shared" si="7"/>
      </c>
      <c r="AV17" s="8">
        <f t="shared" si="7"/>
      </c>
      <c r="AW17" s="8">
        <f t="shared" si="7"/>
      </c>
      <c r="AX17" s="8">
        <f t="shared" si="7"/>
      </c>
      <c r="AY17" s="8">
        <f t="shared" si="7"/>
      </c>
      <c r="AZ17" s="8">
        <f t="shared" si="7"/>
      </c>
      <c r="BA17" s="8">
        <f t="shared" si="7"/>
      </c>
      <c r="BB17" s="8">
        <f t="shared" si="7"/>
      </c>
      <c r="BC17" s="8">
        <f t="shared" si="7"/>
      </c>
      <c r="BD17" s="8">
        <f t="shared" si="7"/>
      </c>
      <c r="BE17" s="8">
        <f t="shared" si="7"/>
      </c>
      <c r="BF17" s="8">
        <f t="shared" si="7"/>
      </c>
      <c r="BG17" s="8">
        <f t="shared" si="7"/>
      </c>
      <c r="BH17" s="8">
        <f t="shared" si="7"/>
      </c>
      <c r="BI17" s="8">
        <f t="shared" si="7"/>
      </c>
      <c r="BJ17" s="8">
        <f t="shared" si="7"/>
      </c>
    </row>
    <row r="18" spans="1:62" s="2" customFormat="1" ht="12.75">
      <c r="A18" s="6" t="s">
        <v>2</v>
      </c>
      <c r="B18" s="7">
        <f>B16*B17</f>
        <v>20000</v>
      </c>
      <c r="C18" s="7">
        <f>IF(C11="","",C16*C17)</f>
        <v>-1917.189134150804</v>
      </c>
      <c r="D18" s="7">
        <f aca="true" t="shared" si="8" ref="D18:AF18">IF(D11="","",D16*D17)</f>
        <v>-1894.9447346315394</v>
      </c>
      <c r="E18" s="7">
        <f t="shared" si="8"/>
        <v>-1872.8492878229108</v>
      </c>
      <c r="F18" s="7">
        <f t="shared" si="8"/>
        <v>-1850.9019511791575</v>
      </c>
      <c r="G18" s="7">
        <f t="shared" si="8"/>
        <v>-1829.101886539567</v>
      </c>
      <c r="H18" s="7">
        <f t="shared" si="8"/>
        <v>-1807.4482601067614</v>
      </c>
      <c r="I18" s="7">
        <f t="shared" si="8"/>
        <v>-1785.9402424250902</v>
      </c>
      <c r="J18" s="7">
        <f t="shared" si="8"/>
        <v>-1764.5770083591194</v>
      </c>
      <c r="K18" s="7">
        <f t="shared" si="8"/>
        <v>-1743.3577370722328</v>
      </c>
      <c r="L18" s="7">
        <f t="shared" si="8"/>
        <v>-1722.2816120053294</v>
      </c>
      <c r="M18" s="7">
        <f t="shared" si="8"/>
        <v>-1701.3478208556246</v>
      </c>
      <c r="N18" s="7">
        <f t="shared" si="8"/>
        <v>-1680.5555555555536</v>
      </c>
      <c r="O18" s="7">
        <f t="shared" si="8"/>
      </c>
      <c r="P18" s="7">
        <f t="shared" si="8"/>
      </c>
      <c r="Q18" s="7">
        <f t="shared" si="8"/>
      </c>
      <c r="R18" s="7">
        <f t="shared" si="8"/>
      </c>
      <c r="S18" s="7">
        <f t="shared" si="8"/>
      </c>
      <c r="T18" s="7">
        <f t="shared" si="8"/>
      </c>
      <c r="U18" s="7">
        <f t="shared" si="8"/>
      </c>
      <c r="V18" s="7">
        <f t="shared" si="8"/>
      </c>
      <c r="W18" s="7">
        <f t="shared" si="8"/>
      </c>
      <c r="X18" s="7">
        <f t="shared" si="8"/>
      </c>
      <c r="Y18" s="7">
        <f t="shared" si="8"/>
      </c>
      <c r="Z18" s="7">
        <f t="shared" si="8"/>
      </c>
      <c r="AA18" s="7">
        <f t="shared" si="8"/>
      </c>
      <c r="AB18" s="7">
        <f t="shared" si="8"/>
      </c>
      <c r="AC18" s="7">
        <f t="shared" si="8"/>
      </c>
      <c r="AD18" s="7">
        <f t="shared" si="8"/>
      </c>
      <c r="AE18" s="7">
        <f t="shared" si="8"/>
      </c>
      <c r="AF18" s="7">
        <f t="shared" si="8"/>
      </c>
      <c r="AG18" s="7">
        <f aca="true" t="shared" si="9" ref="AG18:BD18">IF(AG11="","",AG16*AG17)</f>
      </c>
      <c r="AH18" s="7">
        <f t="shared" si="9"/>
      </c>
      <c r="AI18" s="7">
        <f t="shared" si="9"/>
      </c>
      <c r="AJ18" s="7">
        <f t="shared" si="9"/>
      </c>
      <c r="AK18" s="7">
        <f t="shared" si="9"/>
      </c>
      <c r="AL18" s="7">
        <f t="shared" si="9"/>
      </c>
      <c r="AM18" s="7">
        <f t="shared" si="9"/>
      </c>
      <c r="AN18" s="7">
        <f t="shared" si="9"/>
      </c>
      <c r="AO18" s="7">
        <f t="shared" si="9"/>
      </c>
      <c r="AP18" s="7">
        <f t="shared" si="9"/>
      </c>
      <c r="AQ18" s="7">
        <f t="shared" si="9"/>
      </c>
      <c r="AR18" s="7">
        <f t="shared" si="9"/>
      </c>
      <c r="AS18" s="7">
        <f t="shared" si="9"/>
      </c>
      <c r="AT18" s="7">
        <f t="shared" si="9"/>
      </c>
      <c r="AU18" s="7">
        <f t="shared" si="9"/>
      </c>
      <c r="AV18" s="7">
        <f t="shared" si="9"/>
      </c>
      <c r="AW18" s="7">
        <f t="shared" si="9"/>
      </c>
      <c r="AX18" s="7">
        <f t="shared" si="9"/>
      </c>
      <c r="AY18" s="7">
        <f t="shared" si="9"/>
      </c>
      <c r="AZ18" s="7">
        <f t="shared" si="9"/>
      </c>
      <c r="BA18" s="7">
        <f t="shared" si="9"/>
      </c>
      <c r="BB18" s="7">
        <f t="shared" si="9"/>
      </c>
      <c r="BC18" s="7">
        <f t="shared" si="9"/>
      </c>
      <c r="BD18" s="7">
        <f t="shared" si="9"/>
      </c>
      <c r="BE18" s="7">
        <f aca="true" t="shared" si="10" ref="BE18:BJ18">IF(BE11="","",BE16*BE17)</f>
      </c>
      <c r="BF18" s="7">
        <f t="shared" si="10"/>
      </c>
      <c r="BG18" s="7">
        <f t="shared" si="10"/>
      </c>
      <c r="BH18" s="7">
        <f t="shared" si="10"/>
      </c>
      <c r="BI18" s="7">
        <f t="shared" si="10"/>
      </c>
      <c r="BJ18" s="7">
        <f t="shared" si="10"/>
      </c>
    </row>
    <row r="19" ht="12.75"/>
    <row r="20" spans="1:3" s="26" customFormat="1" ht="15.75">
      <c r="A20" s="24" t="s">
        <v>16</v>
      </c>
      <c r="B20" s="25">
        <f>-SUM(B16:BJ16)</f>
        <v>2137.5</v>
      </c>
      <c r="C20" s="26" t="s">
        <v>24</v>
      </c>
    </row>
    <row r="21" spans="1:3" s="26" customFormat="1" ht="15.75">
      <c r="A21" s="24" t="s">
        <v>17</v>
      </c>
      <c r="B21" s="25">
        <f>-SUM(B18:BJ18)</f>
        <v>1570.4952307036924</v>
      </c>
      <c r="C21" s="26" t="s">
        <v>20</v>
      </c>
    </row>
    <row r="22" spans="1:4" s="26" customFormat="1" ht="15.75">
      <c r="A22" s="24" t="s">
        <v>18</v>
      </c>
      <c r="B22" s="27">
        <f>(1+(B20)/B12)^(12/B6)-1</f>
        <v>0.10687500000000005</v>
      </c>
      <c r="C22" s="29"/>
      <c r="D22" s="28"/>
    </row>
    <row r="24" ht="12.75"/>
    <row r="25" ht="12.75"/>
    <row r="26" ht="12.75"/>
    <row r="27" ht="12.75"/>
    <row r="28" ht="12.75"/>
    <row r="29" ht="12.75"/>
    <row r="30" ht="12.75"/>
    <row r="32" ht="12.75" hidden="1">
      <c r="A32" s="1" t="s">
        <v>14</v>
      </c>
    </row>
    <row r="33" ht="12.75" hidden="1">
      <c r="A33" s="1" t="s">
        <v>15</v>
      </c>
    </row>
  </sheetData>
  <sheetProtection password="CCBA" sheet="1" objects="1" scenarios="1" formatCells="0"/>
  <mergeCells count="2">
    <mergeCell ref="A1:B1"/>
    <mergeCell ref="C3:E3"/>
  </mergeCells>
  <dataValidations count="2">
    <dataValidation type="whole" allowBlank="1" showInputMessage="1" showErrorMessage="1" sqref="B6">
      <formula1>1</formula1>
      <formula2>60</formula2>
    </dataValidation>
    <dataValidation type="list" allowBlank="1" showInputMessage="1" showErrorMessage="1" sqref="C3">
      <formula1>$A$32:$A$33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Business Concepts</dc:creator>
  <cp:keywords/>
  <dc:description/>
  <cp:lastModifiedBy>Business Concepts</cp:lastModifiedBy>
  <dcterms:created xsi:type="dcterms:W3CDTF">2017-06-28T10:00:09Z</dcterms:created>
  <dcterms:modified xsi:type="dcterms:W3CDTF">2017-07-19T09:39:15Z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